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225" windowWidth="1615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<sst xmlns="http://schemas.openxmlformats.org/spreadsheetml/2006/main" count="89" uniqueCount="70">
  <si>
    <t>part</t>
  </si>
  <si>
    <t># of pieces</t>
  </si>
  <si>
    <t>total length (in)</t>
  </si>
  <si>
    <t>Center of Gravity and Center of Pressure Calculation Spreadsheet</t>
  </si>
  <si>
    <t>present/absent</t>
  </si>
  <si>
    <t>body tube</t>
  </si>
  <si>
    <t>Quantum tubing</t>
  </si>
  <si>
    <t>motor-mount tube</t>
  </si>
  <si>
    <t>front centering ring</t>
  </si>
  <si>
    <t>aft centering ring</t>
  </si>
  <si>
    <t>fins</t>
  </si>
  <si>
    <t>G-10 fiberglass</t>
  </si>
  <si>
    <t>CG from top of part (in)</t>
  </si>
  <si>
    <t>CP from top of part (in)</t>
  </si>
  <si>
    <t>material</t>
  </si>
  <si>
    <t>outer diameter (in)</t>
  </si>
  <si>
    <t>Kraft phenolic</t>
  </si>
  <si>
    <t>solid fuel &amp; aluminum</t>
  </si>
  <si>
    <t>"Cessaroni H125 classic"</t>
  </si>
  <si>
    <t>H125 motor in casing</t>
  </si>
  <si>
    <t>CG from tip of nose (in)</t>
  </si>
  <si>
    <t>CP from tip of nose (in)</t>
  </si>
  <si>
    <t>Ogive nose cone (solid)</t>
  </si>
  <si>
    <t>Name</t>
  </si>
  <si>
    <t>balsa</t>
  </si>
  <si>
    <t>body radius (in)</t>
  </si>
  <si>
    <t>body diameter (in)</t>
  </si>
  <si>
    <t>a =</t>
  </si>
  <si>
    <t>b =</t>
  </si>
  <si>
    <t>m =</t>
  </si>
  <si>
    <t>s =</t>
  </si>
  <si>
    <t>r =</t>
  </si>
  <si>
    <t>d =</t>
  </si>
  <si>
    <r>
      <t>l</t>
    </r>
    <r>
      <rPr>
        <sz val="11"/>
        <color theme="1"/>
        <rFont val="Calibri"/>
        <family val="2"/>
      </rPr>
      <t xml:space="preserve"> =</t>
    </r>
  </si>
  <si>
    <t>Fin &amp; body dimensions</t>
  </si>
  <si>
    <t>sweep length (in)</t>
  </si>
  <si>
    <t>root chord (in)</t>
  </si>
  <si>
    <t>tip chord (in)</t>
  </si>
  <si>
    <t>semi-span (in)</t>
  </si>
  <si>
    <t>mid-chord (in)</t>
  </si>
  <si>
    <t>NA</t>
  </si>
  <si>
    <t>CG station</t>
  </si>
  <si>
    <t>CP station</t>
  </si>
  <si>
    <t>dist. top from tip of nose (in)</t>
  </si>
  <si>
    <t>sum</t>
  </si>
  <si>
    <t>CG station * weight (in * oz)</t>
  </si>
  <si>
    <t>total weight (oz)</t>
  </si>
  <si>
    <t>normal coeff ()</t>
  </si>
  <si>
    <t>CP overall (in)</t>
  </si>
  <si>
    <t>CG overall (in)</t>
  </si>
  <si>
    <t>weight per piece (oz)</t>
  </si>
  <si>
    <t>Fin set coefficient</t>
  </si>
  <si>
    <t>CALCULATE OVERALL CENTER OF GRAVITY</t>
  </si>
  <si>
    <t>CALCULATE OVERALL CENTER OF PRESSURE</t>
  </si>
  <si>
    <t>CALCULATE OVERALL STATIC MARGIN</t>
  </si>
  <si>
    <t>CP station * normal coeff ()</t>
  </si>
  <si>
    <t>SM (caliper)</t>
  </si>
  <si>
    <t>Fill in your name here</t>
  </si>
  <si>
    <t>or NA if not applicable</t>
  </si>
  <si>
    <t>(none will be NA)</t>
  </si>
  <si>
    <t>(some will be NA)</t>
  </si>
  <si>
    <t>fin (set of 3)</t>
  </si>
  <si>
    <t>1/2" aircraft plywood</t>
  </si>
  <si>
    <t>interference factor</t>
  </si>
  <si>
    <t>3- or 4-fin/body</t>
  </si>
  <si>
    <t>Select one: "Stable" or "Marginal", or "Unstable"</t>
  </si>
  <si>
    <t>Calculate the numeric value of the SM here</t>
  </si>
  <si>
    <t>Hint -- called K_fb in notes</t>
  </si>
  <si>
    <t>Hint -- uses E17 and E21 (and more)</t>
  </si>
  <si>
    <t>AEM 1905 -- High-Power Rocketry Homework -- Fall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</si>
</sst>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37" fillId="0" borderId="0" xfId="0" applyFont="1" applyAlignment="1">
      <alignment horizontal="right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Alignment="1">
      <alignment horizontal="left"/>
    </xf>
    <xf numFmtId="2" fontId="0" fillId="33" borderId="10" xfId="0" applyNumberFormat="1" applyFill="1" applyBorder="1" applyAlignment="1">
      <alignment horizontal="right"/>
    </xf>
    <xf numFmtId="2" fontId="0" fillId="34" borderId="10" xfId="0" applyNumberFormat="1" applyFill="1" applyBorder="1" applyAlignment="1">
      <alignment horizontal="right"/>
    </xf>
    <xf numFmtId="2" fontId="0" fillId="33" borderId="10" xfId="0" applyNumberFormat="1" applyFill="1" applyBorder="1" applyAlignment="1">
      <alignment/>
    </xf>
    <xf numFmtId="2" fontId="19" fillId="34" borderId="11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2" fontId="19" fillId="34" borderId="10" xfId="0" applyNumberFormat="1" applyFont="1" applyFill="1" applyBorder="1" applyAlignment="1">
      <alignment/>
    </xf>
    <xf numFmtId="2" fontId="0" fillId="34" borderId="12" xfId="0" applyNumberFormat="1" applyFill="1" applyBorder="1" applyAlignment="1">
      <alignment horizontal="right"/>
    </xf>
    <xf numFmtId="2" fontId="0" fillId="33" borderId="13" xfId="0" applyNumberFormat="1" applyFill="1" applyBorder="1" applyAlignment="1">
      <alignment horizontal="right"/>
    </xf>
    <xf numFmtId="0" fontId="38" fillId="0" borderId="0" xfId="0" applyFont="1" applyAlignment="1">
      <alignment horizontal="center"/>
    </xf>
    <xf numFmtId="0" fontId="19" fillId="34" borderId="10" xfId="0" applyFont="1" applyFill="1" applyBorder="1" applyAlignment="1">
      <alignment horizontal="left"/>
    </xf>
    <xf numFmtId="2" fontId="19" fillId="35" borderId="10" xfId="0" applyNumberFormat="1" applyFont="1" applyFill="1" applyBorder="1" applyAlignment="1">
      <alignment horizontal="right"/>
    </xf>
    <xf numFmtId="2" fontId="0" fillId="36" borderId="0" xfId="0" applyNumberFormat="1" applyFill="1" applyAlignment="1">
      <alignment/>
    </xf>
    <xf numFmtId="2" fontId="19" fillId="36" borderId="10" xfId="0" applyNumberFormat="1" applyFont="1" applyFill="1" applyBorder="1" applyAlignment="1">
      <alignment horizontal="right"/>
    </xf>
    <xf numFmtId="2" fontId="19" fillId="36" borderId="14" xfId="0" applyNumberFormat="1" applyFont="1" applyFill="1" applyBorder="1" applyAlignment="1">
      <alignment horizontal="right"/>
    </xf>
    <xf numFmtId="2" fontId="0" fillId="36" borderId="10" xfId="0" applyNumberFormat="1" applyFill="1" applyBorder="1" applyAlignment="1">
      <alignment horizontal="right"/>
    </xf>
    <xf numFmtId="2" fontId="0" fillId="36" borderId="1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80" zoomScaleNormal="80" zoomScalePageLayoutView="0" workbookViewId="0" topLeftCell="A1">
      <pane xSplit="1" topLeftCell="B1" activePane="topRight" state="frozen"/>
      <selection pane="topLeft" activeCell="A1" sqref="A1"/>
      <selection pane="topRight" activeCell="L24" sqref="L24"/>
    </sheetView>
  </sheetViews>
  <sheetFormatPr defaultColWidth="9.140625" defaultRowHeight="15"/>
  <cols>
    <col min="1" max="1" width="27.7109375" style="0" customWidth="1"/>
    <col min="2" max="2" width="23.7109375" style="0" bestFit="1" customWidth="1"/>
    <col min="3" max="3" width="28.8515625" style="0" bestFit="1" customWidth="1"/>
    <col min="4" max="4" width="16.57421875" style="0" bestFit="1" customWidth="1"/>
    <col min="5" max="5" width="27.00390625" style="0" bestFit="1" customWidth="1"/>
    <col min="6" max="6" width="23.8515625" style="0" customWidth="1"/>
    <col min="7" max="7" width="28.57421875" style="0" bestFit="1" customWidth="1"/>
    <col min="8" max="8" width="21.8515625" style="0" bestFit="1" customWidth="1"/>
    <col min="9" max="9" width="21.7109375" style="0" bestFit="1" customWidth="1"/>
    <col min="10" max="10" width="38.8515625" style="6" bestFit="1" customWidth="1"/>
    <col min="11" max="11" width="22.00390625" style="0" bestFit="1" customWidth="1"/>
    <col min="12" max="12" width="21.8515625" style="0" bestFit="1" customWidth="1"/>
  </cols>
  <sheetData>
    <row r="1" ht="15">
      <c r="A1" t="s">
        <v>69</v>
      </c>
    </row>
    <row r="2" ht="15">
      <c r="A2" t="s">
        <v>3</v>
      </c>
    </row>
    <row r="3" spans="1:12" ht="15">
      <c r="A3" s="1" t="s">
        <v>23</v>
      </c>
      <c r="B3" s="4" t="s">
        <v>57</v>
      </c>
      <c r="K3" s="3" t="s">
        <v>41</v>
      </c>
      <c r="L3" s="3" t="s">
        <v>42</v>
      </c>
    </row>
    <row r="4" spans="11:12" ht="15">
      <c r="K4" t="s">
        <v>20</v>
      </c>
      <c r="L4" t="s">
        <v>21</v>
      </c>
    </row>
    <row r="5" spans="1:12" ht="15">
      <c r="A5" t="s">
        <v>0</v>
      </c>
      <c r="B5" t="s">
        <v>14</v>
      </c>
      <c r="C5" t="s">
        <v>1</v>
      </c>
      <c r="D5" t="s">
        <v>4</v>
      </c>
      <c r="E5" t="s">
        <v>2</v>
      </c>
      <c r="F5" t="s">
        <v>15</v>
      </c>
      <c r="G5" t="s">
        <v>50</v>
      </c>
      <c r="H5" t="s">
        <v>12</v>
      </c>
      <c r="I5" t="s">
        <v>13</v>
      </c>
      <c r="J5" s="6" t="s">
        <v>43</v>
      </c>
      <c r="K5" t="s">
        <v>58</v>
      </c>
      <c r="L5" t="s">
        <v>58</v>
      </c>
    </row>
    <row r="6" spans="1:12" ht="15">
      <c r="A6" t="s">
        <v>22</v>
      </c>
      <c r="B6" t="s">
        <v>24</v>
      </c>
      <c r="C6" s="8">
        <v>1</v>
      </c>
      <c r="D6" s="8">
        <v>1</v>
      </c>
      <c r="E6" s="7">
        <v>9</v>
      </c>
      <c r="F6" s="7">
        <v>2.6</v>
      </c>
      <c r="G6" s="7">
        <v>4.02</v>
      </c>
      <c r="H6" s="24">
        <f>0.685*E6</f>
        <v>6.165000000000001</v>
      </c>
      <c r="I6" s="24">
        <f>0.466*E6</f>
        <v>4.194</v>
      </c>
      <c r="J6" s="24">
        <f>0</f>
        <v>0</v>
      </c>
      <c r="K6" s="26">
        <f>J6+H6</f>
        <v>6.165000000000001</v>
      </c>
      <c r="L6" s="26">
        <f>J6+I6</f>
        <v>4.194</v>
      </c>
    </row>
    <row r="7" spans="1:12" ht="15">
      <c r="A7" t="s">
        <v>5</v>
      </c>
      <c r="B7" t="s">
        <v>6</v>
      </c>
      <c r="C7" s="8">
        <v>1</v>
      </c>
      <c r="D7" s="8">
        <v>1</v>
      </c>
      <c r="E7" s="7">
        <v>50</v>
      </c>
      <c r="F7" s="7">
        <v>2.6</v>
      </c>
      <c r="G7" s="7">
        <v>8.64</v>
      </c>
      <c r="H7" s="24">
        <f>E7/2</f>
        <v>25</v>
      </c>
      <c r="I7" s="25">
        <f>E7/2</f>
        <v>25</v>
      </c>
      <c r="J7" s="24">
        <f>E6</f>
        <v>9</v>
      </c>
      <c r="K7" s="12"/>
      <c r="L7" s="12"/>
    </row>
    <row r="8" spans="1:12" ht="15">
      <c r="A8" t="s">
        <v>7</v>
      </c>
      <c r="B8" t="s">
        <v>16</v>
      </c>
      <c r="C8" s="8">
        <v>1</v>
      </c>
      <c r="D8" s="8">
        <v>1</v>
      </c>
      <c r="E8" s="7">
        <v>7</v>
      </c>
      <c r="F8" s="7">
        <v>1.65</v>
      </c>
      <c r="G8" s="7">
        <v>1.43</v>
      </c>
      <c r="H8" s="24">
        <f>E8/2</f>
        <v>3.5</v>
      </c>
      <c r="I8" s="7" t="s">
        <v>40</v>
      </c>
      <c r="J8" s="24">
        <f>E6+E7-E8</f>
        <v>52</v>
      </c>
      <c r="K8" s="12"/>
      <c r="L8" s="16"/>
    </row>
    <row r="9" spans="1:12" ht="15">
      <c r="A9" t="s">
        <v>8</v>
      </c>
      <c r="B9" t="s">
        <v>62</v>
      </c>
      <c r="C9" s="8">
        <v>1</v>
      </c>
      <c r="D9" s="8">
        <v>1</v>
      </c>
      <c r="E9" s="7">
        <v>0.5</v>
      </c>
      <c r="F9" s="7">
        <v>2.52</v>
      </c>
      <c r="G9" s="7">
        <v>0.25</v>
      </c>
      <c r="H9" s="24">
        <f>E9/2</f>
        <v>0.25</v>
      </c>
      <c r="I9" s="7" t="s">
        <v>40</v>
      </c>
      <c r="J9" s="24">
        <f>J8+0.25</f>
        <v>52.25</v>
      </c>
      <c r="K9" s="12"/>
      <c r="L9" s="16"/>
    </row>
    <row r="10" spans="1:12" ht="15">
      <c r="A10" t="s">
        <v>9</v>
      </c>
      <c r="B10" t="s">
        <v>62</v>
      </c>
      <c r="C10" s="8">
        <v>1</v>
      </c>
      <c r="D10" s="8">
        <v>1</v>
      </c>
      <c r="E10" s="7">
        <v>0.5</v>
      </c>
      <c r="F10" s="7">
        <v>2.52</v>
      </c>
      <c r="G10" s="7">
        <v>0.25</v>
      </c>
      <c r="H10" s="24">
        <f>E10/2</f>
        <v>0.25</v>
      </c>
      <c r="I10" s="7" t="s">
        <v>40</v>
      </c>
      <c r="J10" s="24">
        <f>E6+E7-0.25-E10</f>
        <v>58.25</v>
      </c>
      <c r="K10" s="12"/>
      <c r="L10" s="16"/>
    </row>
    <row r="11" spans="1:12" ht="15">
      <c r="A11" t="s">
        <v>10</v>
      </c>
      <c r="B11" t="s">
        <v>11</v>
      </c>
      <c r="C11" s="8">
        <v>3</v>
      </c>
      <c r="D11" s="8">
        <v>1</v>
      </c>
      <c r="E11" s="7">
        <v>5</v>
      </c>
      <c r="F11" s="7" t="s">
        <v>40</v>
      </c>
      <c r="G11" s="7">
        <v>1.12</v>
      </c>
      <c r="H11" s="22"/>
      <c r="I11" s="25">
        <f>((C18/3)*(C16+2*C17)/(C16+C17))+((1/6)*(C16+C17-(C16*C17)/(C16+C17)))</f>
        <v>2.395833333333333</v>
      </c>
      <c r="J11" s="15"/>
      <c r="K11" s="12"/>
      <c r="L11" s="12"/>
    </row>
    <row r="12" spans="1:12" ht="15">
      <c r="A12" t="s">
        <v>19</v>
      </c>
      <c r="B12" t="s">
        <v>17</v>
      </c>
      <c r="C12" s="8">
        <v>1</v>
      </c>
      <c r="D12" s="8">
        <v>1</v>
      </c>
      <c r="E12" s="7">
        <v>6</v>
      </c>
      <c r="F12" s="7">
        <v>1.5</v>
      </c>
      <c r="G12" s="7">
        <v>10.335</v>
      </c>
      <c r="H12" s="24">
        <f>E12/2</f>
        <v>3</v>
      </c>
      <c r="I12" s="7" t="s">
        <v>40</v>
      </c>
      <c r="J12" s="15"/>
      <c r="K12" s="12"/>
      <c r="L12" s="16"/>
    </row>
    <row r="13" ht="15">
      <c r="A13" t="s">
        <v>18</v>
      </c>
    </row>
    <row r="15" ht="15">
      <c r="A15" t="s">
        <v>34</v>
      </c>
    </row>
    <row r="16" spans="1:5" ht="15">
      <c r="A16" t="s">
        <v>36</v>
      </c>
      <c r="B16" s="1" t="s">
        <v>27</v>
      </c>
      <c r="C16" s="2">
        <v>5</v>
      </c>
      <c r="E16" t="s">
        <v>51</v>
      </c>
    </row>
    <row r="17" spans="1:7" ht="15">
      <c r="A17" t="s">
        <v>37</v>
      </c>
      <c r="B17" s="1" t="s">
        <v>28</v>
      </c>
      <c r="C17" s="2">
        <v>3</v>
      </c>
      <c r="E17" s="27">
        <f>(4*C11*(C19/C22)^2)/(1+(1+((2*C20)/(C16+C17))^2)^0.5)</f>
        <v>7.023319968521937</v>
      </c>
      <c r="G17" s="2"/>
    </row>
    <row r="18" spans="1:7" ht="15">
      <c r="A18" t="s">
        <v>35</v>
      </c>
      <c r="B18" s="1" t="s">
        <v>29</v>
      </c>
      <c r="C18" s="2">
        <v>3</v>
      </c>
      <c r="G18" s="2"/>
    </row>
    <row r="19" spans="1:7" ht="15">
      <c r="A19" t="s">
        <v>38</v>
      </c>
      <c r="B19" s="1" t="s">
        <v>30</v>
      </c>
      <c r="C19" s="2">
        <v>3</v>
      </c>
      <c r="E19" t="s">
        <v>64</v>
      </c>
      <c r="G19" s="2"/>
    </row>
    <row r="20" spans="1:7" ht="15">
      <c r="A20" t="s">
        <v>39</v>
      </c>
      <c r="B20" s="5" t="s">
        <v>33</v>
      </c>
      <c r="C20" s="23">
        <f>((C16/2-C17/2)^2+C19^2)^0.5</f>
        <v>3.1622776601683795</v>
      </c>
      <c r="E20" t="s">
        <v>63</v>
      </c>
      <c r="G20" s="2"/>
    </row>
    <row r="21" spans="1:7" ht="15">
      <c r="A21" t="s">
        <v>25</v>
      </c>
      <c r="B21" s="1" t="s">
        <v>31</v>
      </c>
      <c r="C21" s="23">
        <f>F6/2</f>
        <v>1.3</v>
      </c>
      <c r="E21" s="14" t="s">
        <v>67</v>
      </c>
      <c r="G21" s="2"/>
    </row>
    <row r="22" spans="1:7" ht="15">
      <c r="A22" t="s">
        <v>26</v>
      </c>
      <c r="B22" s="1" t="s">
        <v>32</v>
      </c>
      <c r="C22" s="23">
        <f>F6</f>
        <v>2.6</v>
      </c>
      <c r="G22" s="2"/>
    </row>
    <row r="23" ht="15">
      <c r="G23" s="2"/>
    </row>
    <row r="24" spans="2:10" ht="15">
      <c r="B24" s="11" t="s">
        <v>52</v>
      </c>
      <c r="D24" s="3"/>
      <c r="F24" s="11" t="s">
        <v>53</v>
      </c>
      <c r="G24" s="2"/>
      <c r="J24" s="11" t="s">
        <v>54</v>
      </c>
    </row>
    <row r="25" spans="1:10" ht="15">
      <c r="A25" t="s">
        <v>0</v>
      </c>
      <c r="B25" s="11" t="s">
        <v>46</v>
      </c>
      <c r="C25" s="11" t="s">
        <v>45</v>
      </c>
      <c r="D25" s="11" t="s">
        <v>49</v>
      </c>
      <c r="F25" s="11" t="s">
        <v>47</v>
      </c>
      <c r="G25" s="11" t="s">
        <v>55</v>
      </c>
      <c r="H25" s="11" t="s">
        <v>48</v>
      </c>
      <c r="J25" s="6" t="s">
        <v>56</v>
      </c>
    </row>
    <row r="26" spans="2:8" ht="15">
      <c r="B26" t="s">
        <v>59</v>
      </c>
      <c r="C26" t="s">
        <v>59</v>
      </c>
      <c r="D26" s="3"/>
      <c r="F26" s="11" t="s">
        <v>60</v>
      </c>
      <c r="G26" s="11" t="s">
        <v>60</v>
      </c>
      <c r="H26" s="11"/>
    </row>
    <row r="27" spans="1:10" ht="15">
      <c r="A27" t="s">
        <v>22</v>
      </c>
      <c r="B27" s="26">
        <f>G6*C6*D6</f>
        <v>4.02</v>
      </c>
      <c r="C27" s="26">
        <f>K6*B27</f>
        <v>24.7833</v>
      </c>
      <c r="D27" s="18"/>
      <c r="E27" s="9"/>
      <c r="F27" s="26">
        <f>2*D6</f>
        <v>2</v>
      </c>
      <c r="G27" s="26">
        <f>L6*F27</f>
        <v>8.388</v>
      </c>
      <c r="H27" s="18"/>
      <c r="J27" s="17" t="s">
        <v>66</v>
      </c>
    </row>
    <row r="28" spans="1:10" ht="15">
      <c r="A28" t="s">
        <v>5</v>
      </c>
      <c r="B28" s="26">
        <f>G7*C7*D7</f>
        <v>8.64</v>
      </c>
      <c r="C28" s="26">
        <f>K7*B28</f>
        <v>0</v>
      </c>
      <c r="D28" s="9"/>
      <c r="E28" s="9"/>
      <c r="F28" s="26">
        <f>0*D7</f>
        <v>0</v>
      </c>
      <c r="G28" s="26">
        <f>L7*F28</f>
        <v>0</v>
      </c>
      <c r="H28" s="9"/>
      <c r="J28" s="21" t="s">
        <v>65</v>
      </c>
    </row>
    <row r="29" spans="1:10" ht="15">
      <c r="A29" t="s">
        <v>7</v>
      </c>
      <c r="B29" s="12"/>
      <c r="C29" s="12"/>
      <c r="D29" s="9"/>
      <c r="E29" s="9"/>
      <c r="F29" s="9" t="s">
        <v>40</v>
      </c>
      <c r="G29" s="19"/>
      <c r="H29" s="9"/>
      <c r="J29" s="20"/>
    </row>
    <row r="30" spans="1:8" ht="15">
      <c r="A30" t="s">
        <v>8</v>
      </c>
      <c r="B30" s="12"/>
      <c r="C30" s="12"/>
      <c r="D30" s="9"/>
      <c r="E30" s="9"/>
      <c r="F30" s="9" t="s">
        <v>40</v>
      </c>
      <c r="G30" s="12"/>
      <c r="H30" s="9"/>
    </row>
    <row r="31" spans="1:8" ht="15">
      <c r="A31" t="s">
        <v>9</v>
      </c>
      <c r="B31" s="12"/>
      <c r="C31" s="12"/>
      <c r="D31" s="10"/>
      <c r="E31" s="9"/>
      <c r="F31" s="9" t="s">
        <v>40</v>
      </c>
      <c r="G31" s="12"/>
      <c r="H31" s="9"/>
    </row>
    <row r="32" spans="1:8" ht="15">
      <c r="A32" t="s">
        <v>61</v>
      </c>
      <c r="B32" s="12"/>
      <c r="C32" s="12"/>
      <c r="D32" s="10"/>
      <c r="E32" s="9"/>
      <c r="F32" s="13" t="s">
        <v>68</v>
      </c>
      <c r="G32" s="12"/>
      <c r="H32" s="9"/>
    </row>
    <row r="33" spans="1:8" ht="15">
      <c r="A33" t="s">
        <v>19</v>
      </c>
      <c r="B33" s="12"/>
      <c r="C33" s="12"/>
      <c r="D33" s="10"/>
      <c r="E33" s="9"/>
      <c r="F33" s="9" t="s">
        <v>40</v>
      </c>
      <c r="G33" s="12"/>
      <c r="H33" s="9"/>
    </row>
    <row r="34" spans="2:8" ht="15">
      <c r="B34" s="9"/>
      <c r="C34" s="9"/>
      <c r="D34" s="9"/>
      <c r="E34" s="9"/>
      <c r="F34" s="9"/>
      <c r="G34" s="9"/>
      <c r="H34" s="9"/>
    </row>
    <row r="35" spans="1:8" ht="15">
      <c r="A35" t="s">
        <v>44</v>
      </c>
      <c r="B35" s="26">
        <f>SUM(B27:B33)</f>
        <v>12.66</v>
      </c>
      <c r="C35" s="12"/>
      <c r="D35" s="9"/>
      <c r="E35" s="9"/>
      <c r="F35" s="12"/>
      <c r="G35" s="12"/>
      <c r="H35" s="9"/>
    </row>
  </sheetData>
  <sheetProtection/>
  <printOptions/>
  <pageMargins left="0.7" right="0.7" top="0.75" bottom="0.75" header="0.3" footer="0.3"/>
  <pageSetup fitToHeight="1" fitToWidth="1"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Flaten</dc:creator>
  <cp:keywords/>
  <dc:description/>
  <cp:lastModifiedBy>James A Flaten</cp:lastModifiedBy>
  <cp:lastPrinted>2013-09-17T17:05:32Z</cp:lastPrinted>
  <dcterms:created xsi:type="dcterms:W3CDTF">2012-09-08T01:15:52Z</dcterms:created>
  <dcterms:modified xsi:type="dcterms:W3CDTF">2016-09-20T17:43:24Z</dcterms:modified>
  <cp:category/>
  <cp:version/>
  <cp:contentType/>
  <cp:contentStatus/>
</cp:coreProperties>
</file>